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1"/>
  </bookViews>
  <sheets>
    <sheet name="table 5 pg1 " sheetId="1" r:id="rId1"/>
    <sheet name=" table 5 pg 2 " sheetId="2" r:id="rId2"/>
  </sheets>
  <definedNames>
    <definedName name="_xlnm.Print_Area" localSheetId="1">' table 5 pg 2 '!$A$1:$G$54</definedName>
    <definedName name="_xlnm.Print_Area" localSheetId="0">'table 5 pg1 '!$A$1:$G$70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<sst xmlns="http://schemas.openxmlformats.org/spreadsheetml/2006/main" count="138" uniqueCount="37">
  <si>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</si>
  <si>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</si>
  <si>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</si>
  <si>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</si>
  <si>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</si>
  <si>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</si>
  <si>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</si>
  <si>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</si>
  <si>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</si>
  <si>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</si>
  <si>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</si>
  <si>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</si>
  <si>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</si>
  <si>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</si>
  <si>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</si>
  <si>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</si>
  <si>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</si>
  <si>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</si>
  <si>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</si>
  <si>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</si>
  <si>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</si>
  <si>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</si>
  <si>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</si>
  <si>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2003 State Totals</t>
  </si>
  <si>
    <t>2004 State Totals</t>
  </si>
  <si>
    <t>2005 State Totals</t>
  </si>
  <si>
    <t>2006 State Totals</t>
  </si>
  <si>
    <t>2007 State Totals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</si>
  <si>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</si>
  <si>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</si>
  <si>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</si>
  <si>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</si>
  <si>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</si>
  <si>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</si>
  <si>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 xml:space="preserve">Table 5   2003 to 2013 History of Property Taxes Levied for Bond and Nonbond </t>
  </si>
  <si>
    <t>2013 State Totals</t>
  </si>
  <si>
    <t>Table 5  2003 to 2013 History of Property Taxes Levied for Bond and Nonbbond (continued)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</si>
</sst>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4" fontId="3" fillId="0" borderId="15" xfId="44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9" fillId="34" borderId="18" xfId="42" applyNumberFormat="1" applyFont="1" applyFill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3" fillId="0" borderId="15" xfId="42" applyNumberFormat="1" applyFont="1" applyBorder="1" applyAlignment="1">
      <alignment horizontal="right"/>
    </xf>
    <xf numFmtId="165" fontId="9" fillId="34" borderId="17" xfId="42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3" fillId="0" borderId="15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3" fillId="0" borderId="13" xfId="42" applyNumberFormat="1" applyFont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5.16015625" style="0" bestFit="1" customWidth="1"/>
    <col min="4" max="4" width="13.66015625" style="0" bestFit="1" customWidth="1"/>
    <col min="5" max="5" width="8.33203125" style="2" bestFit="1" customWidth="1"/>
    <col min="6" max="6" width="15.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32</v>
      </c>
      <c r="G10" s="19" t="s">
        <v>5</v>
      </c>
      <c r="H10" s="13"/>
    </row>
    <row r="11" spans="1:9" ht="12.75">
      <c r="A11" s="20" t="s">
        <v>14</v>
      </c>
      <c r="B11" s="32">
        <f>+C11/C$20</f>
        <v>0.1574669160657147</v>
      </c>
      <c r="C11" s="51">
        <v>321016370</v>
      </c>
      <c r="D11" s="51">
        <v>15429146</v>
      </c>
      <c r="E11" s="24">
        <f>ROUND(D11/C11,4)</f>
        <v>0.0481</v>
      </c>
      <c r="F11" s="51">
        <v>305587224</v>
      </c>
      <c r="G11" s="24">
        <f>1-E11</f>
        <v>0.9519</v>
      </c>
      <c r="I11" s="14"/>
    </row>
    <row r="12" spans="1:9" ht="12.75">
      <c r="A12" s="20" t="s">
        <v>15</v>
      </c>
      <c r="B12" s="32">
        <f aca="true" t="shared" si="0" ref="B12:B19">+C12/C$20</f>
        <v>0.004807533240446456</v>
      </c>
      <c r="C12" s="42">
        <v>9800769</v>
      </c>
      <c r="D12" s="42">
        <v>14955</v>
      </c>
      <c r="E12" s="24">
        <f>ROUND(D12/C12,4)</f>
        <v>0.0015</v>
      </c>
      <c r="F12" s="42">
        <v>9785814</v>
      </c>
      <c r="G12" s="24">
        <f aca="true" t="shared" si="1" ref="G12:G49">1-E12</f>
        <v>0.9985</v>
      </c>
      <c r="I12" s="14"/>
    </row>
    <row r="13" spans="1:9" ht="12.75">
      <c r="A13" s="20" t="s">
        <v>16</v>
      </c>
      <c r="B13" s="32">
        <f t="shared" si="0"/>
        <v>0.10772730111669518</v>
      </c>
      <c r="C13" s="42">
        <v>219615828</v>
      </c>
      <c r="D13" s="42">
        <v>63102497</v>
      </c>
      <c r="E13" s="24">
        <f aca="true" t="shared" si="2" ref="E13:E49">ROUND(D13/C13,4)</f>
        <v>0.2873</v>
      </c>
      <c r="F13" s="42">
        <v>156513331</v>
      </c>
      <c r="G13" s="24">
        <f t="shared" si="1"/>
        <v>0.7127</v>
      </c>
      <c r="I13" s="14"/>
    </row>
    <row r="14" spans="1:9" ht="12.75">
      <c r="A14" s="20" t="s">
        <v>17</v>
      </c>
      <c r="B14" s="32">
        <f t="shared" si="0"/>
        <v>0.011223176426233479</v>
      </c>
      <c r="C14" s="42">
        <v>22879875</v>
      </c>
      <c r="D14" s="42">
        <v>2370417</v>
      </c>
      <c r="E14" s="24">
        <f t="shared" si="2"/>
        <v>0.1036</v>
      </c>
      <c r="F14" s="42">
        <v>20509458</v>
      </c>
      <c r="G14" s="24">
        <f t="shared" si="1"/>
        <v>0.8964</v>
      </c>
      <c r="I14" s="14"/>
    </row>
    <row r="15" spans="1:9" ht="12.75">
      <c r="A15" s="20" t="s">
        <v>18</v>
      </c>
      <c r="B15" s="32">
        <f t="shared" si="0"/>
        <v>0.016012541069532822</v>
      </c>
      <c r="C15" s="42">
        <v>32643605</v>
      </c>
      <c r="D15" s="45">
        <v>0</v>
      </c>
      <c r="E15" s="24">
        <f t="shared" si="2"/>
        <v>0</v>
      </c>
      <c r="F15" s="42">
        <v>32643605</v>
      </c>
      <c r="G15" s="24">
        <f t="shared" si="1"/>
        <v>1</v>
      </c>
      <c r="I15" s="14"/>
    </row>
    <row r="16" spans="1:10" ht="12.75">
      <c r="A16" s="20" t="s">
        <v>19</v>
      </c>
      <c r="B16" s="32">
        <f t="shared" si="0"/>
        <v>0.04208862243086832</v>
      </c>
      <c r="C16" s="42">
        <v>85803019</v>
      </c>
      <c r="D16" s="42">
        <v>31082053</v>
      </c>
      <c r="E16" s="24">
        <f t="shared" si="2"/>
        <v>0.3622</v>
      </c>
      <c r="F16" s="42">
        <v>54720966</v>
      </c>
      <c r="G16" s="24">
        <f t="shared" si="1"/>
        <v>0.6377999999999999</v>
      </c>
      <c r="I16" s="14"/>
      <c r="J16" s="14"/>
    </row>
    <row r="17" spans="1:9" ht="12.75">
      <c r="A17" s="20" t="s">
        <v>20</v>
      </c>
      <c r="B17" s="32">
        <f t="shared" si="0"/>
        <v>0.008070250593050745</v>
      </c>
      <c r="C17" s="42">
        <v>16452234</v>
      </c>
      <c r="D17" s="42">
        <v>0</v>
      </c>
      <c r="E17" s="24">
        <f t="shared" si="2"/>
        <v>0</v>
      </c>
      <c r="F17" s="42">
        <v>16452234</v>
      </c>
      <c r="G17" s="24">
        <f t="shared" si="1"/>
        <v>1</v>
      </c>
      <c r="I17" s="14"/>
    </row>
    <row r="18" spans="1:9" ht="12.75">
      <c r="A18" s="20" t="s">
        <v>21</v>
      </c>
      <c r="B18" s="32">
        <f t="shared" si="0"/>
        <v>0.037105954685877414</v>
      </c>
      <c r="C18" s="42">
        <v>75645216</v>
      </c>
      <c r="D18" s="42">
        <v>0</v>
      </c>
      <c r="E18" s="24">
        <f t="shared" si="2"/>
        <v>0</v>
      </c>
      <c r="F18" s="42">
        <v>75645216</v>
      </c>
      <c r="G18" s="24">
        <f t="shared" si="1"/>
        <v>1</v>
      </c>
      <c r="I18" s="14"/>
    </row>
    <row r="19" spans="1:9" ht="12.75">
      <c r="A19" s="20" t="s">
        <v>22</v>
      </c>
      <c r="B19" s="32">
        <f t="shared" si="0"/>
        <v>0.6154977043715809</v>
      </c>
      <c r="C19" s="42">
        <f>1142649563+112120923</f>
        <v>1254770486</v>
      </c>
      <c r="D19" s="42">
        <v>112120923</v>
      </c>
      <c r="E19" s="24">
        <f t="shared" si="2"/>
        <v>0.0894</v>
      </c>
      <c r="F19" s="42">
        <v>1142649563</v>
      </c>
      <c r="G19" s="24">
        <f t="shared" si="1"/>
        <v>0.9106</v>
      </c>
      <c r="I19" s="14"/>
    </row>
    <row r="20" spans="1:10" ht="12.75">
      <c r="A20" s="33" t="s">
        <v>23</v>
      </c>
      <c r="B20" s="34">
        <f>SUM(B11:B19)</f>
        <v>1</v>
      </c>
      <c r="C20" s="43">
        <f>SUM(C11:C19)</f>
        <v>2038627402</v>
      </c>
      <c r="D20" s="43">
        <f>SUM(D11:D19)</f>
        <v>224119991</v>
      </c>
      <c r="E20" s="35">
        <f t="shared" si="2"/>
        <v>0.1099</v>
      </c>
      <c r="F20" s="43">
        <f>SUM(F11:F19)</f>
        <v>1814507411</v>
      </c>
      <c r="G20" s="35">
        <f t="shared" si="1"/>
        <v>0.8901</v>
      </c>
      <c r="I20" s="14"/>
      <c r="J20" s="14"/>
    </row>
    <row r="21" spans="1:7" ht="12.75">
      <c r="A21" s="20" t="s">
        <v>14</v>
      </c>
      <c r="B21" s="32">
        <f>+C21/C$30</f>
        <v>0.15919630243939045</v>
      </c>
      <c r="C21" s="42">
        <v>340606873</v>
      </c>
      <c r="D21" s="42">
        <v>15912536</v>
      </c>
      <c r="E21" s="24">
        <f t="shared" si="2"/>
        <v>0.0467</v>
      </c>
      <c r="F21" s="42">
        <v>324694337</v>
      </c>
      <c r="G21" s="24">
        <f t="shared" si="1"/>
        <v>0.9533</v>
      </c>
    </row>
    <row r="22" spans="1:7" ht="12.75">
      <c r="A22" s="20" t="s">
        <v>15</v>
      </c>
      <c r="B22" s="32">
        <f aca="true" t="shared" si="3" ref="B22:B29">+C22/C$30</f>
        <v>0.004783034445214168</v>
      </c>
      <c r="C22" s="42">
        <v>10233494</v>
      </c>
      <c r="D22" s="42">
        <v>15247</v>
      </c>
      <c r="E22" s="24">
        <f t="shared" si="2"/>
        <v>0.0015</v>
      </c>
      <c r="F22" s="42">
        <v>10218247</v>
      </c>
      <c r="G22" s="24">
        <f t="shared" si="1"/>
        <v>0.9985</v>
      </c>
    </row>
    <row r="23" spans="1:7" ht="12.75">
      <c r="A23" s="20" t="s">
        <v>16</v>
      </c>
      <c r="B23" s="32">
        <f t="shared" si="3"/>
        <v>0.10609742481288506</v>
      </c>
      <c r="C23" s="42">
        <v>226999695</v>
      </c>
      <c r="D23" s="42">
        <v>65364463</v>
      </c>
      <c r="E23" s="24">
        <f t="shared" si="2"/>
        <v>0.2879</v>
      </c>
      <c r="F23" s="42">
        <v>161635232</v>
      </c>
      <c r="G23" s="24">
        <f t="shared" si="1"/>
        <v>0.7121</v>
      </c>
    </row>
    <row r="24" spans="1:7" ht="12.75">
      <c r="A24" s="20" t="s">
        <v>17</v>
      </c>
      <c r="B24" s="32">
        <f t="shared" si="3"/>
        <v>0.011184183455507946</v>
      </c>
      <c r="C24" s="42">
        <v>23929009</v>
      </c>
      <c r="D24" s="42">
        <v>2804976</v>
      </c>
      <c r="E24" s="24">
        <f t="shared" si="2"/>
        <v>0.1172</v>
      </c>
      <c r="F24" s="42">
        <v>21124033</v>
      </c>
      <c r="G24" s="24">
        <f t="shared" si="1"/>
        <v>0.8828</v>
      </c>
    </row>
    <row r="25" spans="1:7" ht="12.75">
      <c r="A25" s="20" t="s">
        <v>18</v>
      </c>
      <c r="B25" s="32">
        <f t="shared" si="3"/>
        <v>0.017771177545225173</v>
      </c>
      <c r="C25" s="42">
        <v>38022147</v>
      </c>
      <c r="D25" s="42">
        <v>0</v>
      </c>
      <c r="E25" s="24">
        <f t="shared" si="2"/>
        <v>0</v>
      </c>
      <c r="F25" s="42">
        <v>38022147</v>
      </c>
      <c r="G25" s="24">
        <f t="shared" si="1"/>
        <v>1</v>
      </c>
    </row>
    <row r="26" spans="1:7" ht="12.75">
      <c r="A26" s="20" t="s">
        <v>19</v>
      </c>
      <c r="B26" s="32">
        <f t="shared" si="3"/>
        <v>0.043871239878200345</v>
      </c>
      <c r="C26" s="42">
        <v>93864277</v>
      </c>
      <c r="D26" s="42">
        <v>38892794</v>
      </c>
      <c r="E26" s="24">
        <f t="shared" si="2"/>
        <v>0.4144</v>
      </c>
      <c r="F26" s="42">
        <v>54971483</v>
      </c>
      <c r="G26" s="24">
        <f t="shared" si="1"/>
        <v>0.5856</v>
      </c>
    </row>
    <row r="27" spans="1:7" ht="12.75">
      <c r="A27" s="20" t="s">
        <v>20</v>
      </c>
      <c r="B27" s="32">
        <f t="shared" si="3"/>
        <v>0.00798160361285979</v>
      </c>
      <c r="C27" s="42">
        <v>17076961</v>
      </c>
      <c r="D27" s="42">
        <v>0</v>
      </c>
      <c r="E27" s="24">
        <f t="shared" si="2"/>
        <v>0</v>
      </c>
      <c r="F27" s="42">
        <v>17076961</v>
      </c>
      <c r="G27" s="24">
        <f t="shared" si="1"/>
        <v>1</v>
      </c>
    </row>
    <row r="28" spans="1:7" ht="12.75">
      <c r="A28" s="20" t="s">
        <v>21</v>
      </c>
      <c r="B28" s="32">
        <f t="shared" si="3"/>
        <v>0.037986211598470994</v>
      </c>
      <c r="C28" s="42">
        <v>81273023</v>
      </c>
      <c r="D28" s="42">
        <v>83520</v>
      </c>
      <c r="E28" s="24">
        <f t="shared" si="2"/>
        <v>0.001</v>
      </c>
      <c r="F28" s="42">
        <v>81189502</v>
      </c>
      <c r="G28" s="24">
        <f t="shared" si="1"/>
        <v>0.999</v>
      </c>
    </row>
    <row r="29" spans="1:7" ht="12.75">
      <c r="A29" s="20" t="s">
        <v>22</v>
      </c>
      <c r="B29" s="32">
        <f t="shared" si="3"/>
        <v>0.6111288222122461</v>
      </c>
      <c r="C29" s="42">
        <f>1199130948+108403674</f>
        <v>1307534622</v>
      </c>
      <c r="D29" s="42">
        <v>108403674</v>
      </c>
      <c r="E29" s="24">
        <f t="shared" si="2"/>
        <v>0.0829</v>
      </c>
      <c r="F29" s="42">
        <v>1199130948</v>
      </c>
      <c r="G29" s="24">
        <f t="shared" si="1"/>
        <v>0.9171</v>
      </c>
    </row>
    <row r="30" spans="1:9" ht="12.75">
      <c r="A30" s="33" t="s">
        <v>24</v>
      </c>
      <c r="B30" s="34">
        <f>SUM(B21:B29)</f>
        <v>1</v>
      </c>
      <c r="C30" s="43">
        <f>SUM(C21:C29)</f>
        <v>2139540101</v>
      </c>
      <c r="D30" s="43">
        <v>231477211</v>
      </c>
      <c r="E30" s="35">
        <f t="shared" si="2"/>
        <v>0.1082</v>
      </c>
      <c r="F30" s="43">
        <v>1908062891</v>
      </c>
      <c r="G30" s="35">
        <f t="shared" si="1"/>
        <v>0.8918</v>
      </c>
      <c r="I30" s="14"/>
    </row>
    <row r="31" spans="1:7" ht="12.75">
      <c r="A31" s="20" t="s">
        <v>14</v>
      </c>
      <c r="B31" s="32">
        <f>+C31/C$40</f>
        <v>0.1615072878580762</v>
      </c>
      <c r="C31" s="42">
        <v>368559351</v>
      </c>
      <c r="D31" s="42">
        <v>14810285</v>
      </c>
      <c r="E31" s="24">
        <f t="shared" si="2"/>
        <v>0.0402</v>
      </c>
      <c r="F31" s="42">
        <v>353749066</v>
      </c>
      <c r="G31" s="24">
        <f t="shared" si="1"/>
        <v>0.9598</v>
      </c>
    </row>
    <row r="32" spans="1:7" ht="12.75">
      <c r="A32" s="20" t="s">
        <v>15</v>
      </c>
      <c r="B32" s="32">
        <f aca="true" t="shared" si="4" ref="B32:B39">+C32/C$40</f>
        <v>0.004585675261601765</v>
      </c>
      <c r="C32" s="42">
        <v>10464503</v>
      </c>
      <c r="D32" s="42">
        <v>26000</v>
      </c>
      <c r="E32" s="24">
        <f t="shared" si="2"/>
        <v>0.0025</v>
      </c>
      <c r="F32" s="42">
        <v>10438501</v>
      </c>
      <c r="G32" s="24">
        <f t="shared" si="1"/>
        <v>0.9975</v>
      </c>
    </row>
    <row r="33" spans="1:7" ht="12.75">
      <c r="A33" s="20" t="s">
        <v>16</v>
      </c>
      <c r="B33" s="32">
        <f t="shared" si="4"/>
        <v>0.10604287939189745</v>
      </c>
      <c r="C33" s="42">
        <v>241989667</v>
      </c>
      <c r="D33" s="42">
        <v>67909662</v>
      </c>
      <c r="E33" s="24">
        <f t="shared" si="2"/>
        <v>0.2806</v>
      </c>
      <c r="F33" s="42">
        <v>174080005</v>
      </c>
      <c r="G33" s="24">
        <f t="shared" si="1"/>
        <v>0.7194</v>
      </c>
    </row>
    <row r="34" spans="1:7" ht="12.75">
      <c r="A34" s="20" t="s">
        <v>17</v>
      </c>
      <c r="B34" s="32">
        <f t="shared" si="4"/>
        <v>0.011425125679116039</v>
      </c>
      <c r="C34" s="42">
        <v>26072117</v>
      </c>
      <c r="D34" s="42">
        <v>2835290</v>
      </c>
      <c r="E34" s="24">
        <f t="shared" si="2"/>
        <v>0.1087</v>
      </c>
      <c r="F34" s="42">
        <v>23236827</v>
      </c>
      <c r="G34" s="24">
        <f t="shared" si="1"/>
        <v>0.8913</v>
      </c>
    </row>
    <row r="35" spans="1:7" ht="12.75">
      <c r="A35" s="20" t="s">
        <v>18</v>
      </c>
      <c r="B35" s="32">
        <f t="shared" si="4"/>
        <v>0.01895602666555399</v>
      </c>
      <c r="C35" s="42">
        <v>43257620</v>
      </c>
      <c r="D35" s="42">
        <v>0</v>
      </c>
      <c r="E35" s="24">
        <f t="shared" si="2"/>
        <v>0</v>
      </c>
      <c r="F35" s="42">
        <v>43257620</v>
      </c>
      <c r="G35" s="24">
        <f t="shared" si="1"/>
        <v>1</v>
      </c>
    </row>
    <row r="36" spans="1:7" ht="12.75">
      <c r="A36" s="20" t="s">
        <v>19</v>
      </c>
      <c r="B36" s="32">
        <f t="shared" si="4"/>
        <v>0.046192112642827</v>
      </c>
      <c r="C36" s="42">
        <v>105410321</v>
      </c>
      <c r="D36" s="42">
        <v>45769686</v>
      </c>
      <c r="E36" s="24">
        <f t="shared" si="2"/>
        <v>0.4342</v>
      </c>
      <c r="F36" s="42">
        <v>59640635</v>
      </c>
      <c r="G36" s="24">
        <f t="shared" si="1"/>
        <v>0.5658000000000001</v>
      </c>
    </row>
    <row r="37" spans="1:7" ht="12.75">
      <c r="A37" s="20" t="s">
        <v>20</v>
      </c>
      <c r="B37" s="32">
        <f t="shared" si="4"/>
        <v>0.007911826779665123</v>
      </c>
      <c r="C37" s="42">
        <v>18054775</v>
      </c>
      <c r="D37" s="42">
        <v>0</v>
      </c>
      <c r="E37" s="24">
        <f t="shared" si="2"/>
        <v>0</v>
      </c>
      <c r="F37" s="42">
        <v>18054775</v>
      </c>
      <c r="G37" s="24">
        <f t="shared" si="1"/>
        <v>1</v>
      </c>
    </row>
    <row r="38" spans="1:7" ht="12.75">
      <c r="A38" s="20" t="s">
        <v>21</v>
      </c>
      <c r="B38" s="32">
        <f t="shared" si="4"/>
        <v>0.03912158404807413</v>
      </c>
      <c r="C38" s="42">
        <v>89275387</v>
      </c>
      <c r="D38" s="42">
        <v>0</v>
      </c>
      <c r="E38" s="24">
        <f t="shared" si="2"/>
        <v>0</v>
      </c>
      <c r="F38" s="42">
        <v>89275387</v>
      </c>
      <c r="G38" s="24">
        <f t="shared" si="1"/>
        <v>1</v>
      </c>
    </row>
    <row r="39" spans="1:7" ht="12.75">
      <c r="A39" s="20" t="s">
        <v>22</v>
      </c>
      <c r="B39" s="32">
        <f t="shared" si="4"/>
        <v>0.6042574816731883</v>
      </c>
      <c r="C39" s="42">
        <f>1262258342+116656184</f>
        <v>1378914526</v>
      </c>
      <c r="D39" s="42">
        <v>116656184</v>
      </c>
      <c r="E39" s="24">
        <f t="shared" si="2"/>
        <v>0.0846</v>
      </c>
      <c r="F39" s="42">
        <v>1262258342</v>
      </c>
      <c r="G39" s="24">
        <f t="shared" si="1"/>
        <v>0.9154</v>
      </c>
    </row>
    <row r="40" spans="1:9" ht="12.75">
      <c r="A40" s="33" t="s">
        <v>25</v>
      </c>
      <c r="B40" s="34">
        <f>SUM(B31:B39)</f>
        <v>1</v>
      </c>
      <c r="C40" s="43">
        <f>SUM(C31:C39)</f>
        <v>2281998267</v>
      </c>
      <c r="D40" s="43">
        <v>248007108</v>
      </c>
      <c r="E40" s="35">
        <f t="shared" si="2"/>
        <v>0.1087</v>
      </c>
      <c r="F40" s="43">
        <v>2033991160</v>
      </c>
      <c r="G40" s="35">
        <f t="shared" si="1"/>
        <v>0.8913</v>
      </c>
      <c r="I40" s="14"/>
    </row>
    <row r="41" spans="1:7" ht="12.75">
      <c r="A41" s="20" t="s">
        <v>14</v>
      </c>
      <c r="B41" s="32">
        <f>+C41/C$50</f>
        <v>0.16126378576924685</v>
      </c>
      <c r="C41" s="42">
        <v>393816418</v>
      </c>
      <c r="D41" s="42">
        <v>18092159</v>
      </c>
      <c r="E41" s="24">
        <f t="shared" si="2"/>
        <v>0.0459</v>
      </c>
      <c r="F41" s="42">
        <v>375724260</v>
      </c>
      <c r="G41" s="24">
        <f t="shared" si="1"/>
        <v>0.9541</v>
      </c>
    </row>
    <row r="42" spans="1:7" ht="12.75">
      <c r="A42" s="20" t="s">
        <v>15</v>
      </c>
      <c r="B42" s="32">
        <f aca="true" t="shared" si="5" ref="B42:B49">+C42/C$50</f>
        <v>0.004546515533391641</v>
      </c>
      <c r="C42" s="42">
        <v>11102880</v>
      </c>
      <c r="D42" s="42">
        <v>31945</v>
      </c>
      <c r="E42" s="24">
        <f t="shared" si="2"/>
        <v>0.0029</v>
      </c>
      <c r="F42" s="42">
        <v>11070935</v>
      </c>
      <c r="G42" s="24">
        <f t="shared" si="1"/>
        <v>0.9971</v>
      </c>
    </row>
    <row r="43" spans="1:7" ht="12.75">
      <c r="A43" s="20" t="s">
        <v>16</v>
      </c>
      <c r="B43" s="32">
        <f t="shared" si="5"/>
        <v>0.10387635730597973</v>
      </c>
      <c r="C43" s="42">
        <v>253672669</v>
      </c>
      <c r="D43" s="42">
        <v>81424548</v>
      </c>
      <c r="E43" s="24">
        <f t="shared" si="2"/>
        <v>0.321</v>
      </c>
      <c r="F43" s="42">
        <v>172248120</v>
      </c>
      <c r="G43" s="24">
        <f t="shared" si="1"/>
        <v>0.679</v>
      </c>
    </row>
    <row r="44" spans="1:7" ht="12.75">
      <c r="A44" s="20" t="s">
        <v>17</v>
      </c>
      <c r="B44" s="32">
        <f t="shared" si="5"/>
        <v>0.011336670440005497</v>
      </c>
      <c r="C44" s="42">
        <v>27684870</v>
      </c>
      <c r="D44" s="42">
        <v>3024752</v>
      </c>
      <c r="E44" s="24">
        <f t="shared" si="2"/>
        <v>0.1093</v>
      </c>
      <c r="F44" s="42">
        <v>24660118</v>
      </c>
      <c r="G44" s="24">
        <f t="shared" si="1"/>
        <v>0.8907</v>
      </c>
    </row>
    <row r="45" spans="1:7" ht="12.75">
      <c r="A45" s="20" t="s">
        <v>18</v>
      </c>
      <c r="B45" s="32">
        <f t="shared" si="5"/>
        <v>0.019936960445558916</v>
      </c>
      <c r="C45" s="42">
        <v>48687325</v>
      </c>
      <c r="D45" s="42">
        <v>0</v>
      </c>
      <c r="E45" s="24">
        <f t="shared" si="2"/>
        <v>0</v>
      </c>
      <c r="F45" s="42">
        <v>48687325</v>
      </c>
      <c r="G45" s="24">
        <f t="shared" si="1"/>
        <v>1</v>
      </c>
    </row>
    <row r="46" spans="1:7" ht="12.75">
      <c r="A46" s="20" t="s">
        <v>19</v>
      </c>
      <c r="B46" s="32">
        <f t="shared" si="5"/>
        <v>0.04825294679674147</v>
      </c>
      <c r="C46" s="42">
        <v>117836764</v>
      </c>
      <c r="D46" s="42">
        <v>48555861</v>
      </c>
      <c r="E46" s="24">
        <f t="shared" si="2"/>
        <v>0.4121</v>
      </c>
      <c r="F46" s="42">
        <v>69280903</v>
      </c>
      <c r="G46" s="24">
        <f t="shared" si="1"/>
        <v>0.5879</v>
      </c>
    </row>
    <row r="47" spans="1:7" ht="12.75">
      <c r="A47" s="20" t="s">
        <v>20</v>
      </c>
      <c r="B47" s="32">
        <f t="shared" si="5"/>
        <v>0.007844720406501455</v>
      </c>
      <c r="C47" s="42">
        <v>19157306</v>
      </c>
      <c r="D47" s="42">
        <v>0</v>
      </c>
      <c r="E47" s="24">
        <f t="shared" si="2"/>
        <v>0</v>
      </c>
      <c r="F47" s="42">
        <v>19157306</v>
      </c>
      <c r="G47" s="24">
        <f t="shared" si="1"/>
        <v>1</v>
      </c>
    </row>
    <row r="48" spans="1:7" ht="12.75">
      <c r="A48" s="20" t="s">
        <v>21</v>
      </c>
      <c r="B48" s="32">
        <f t="shared" si="5"/>
        <v>0.03924143408256389</v>
      </c>
      <c r="C48" s="42">
        <v>95830077</v>
      </c>
      <c r="D48" s="42">
        <v>0</v>
      </c>
      <c r="E48" s="24">
        <f t="shared" si="2"/>
        <v>0</v>
      </c>
      <c r="F48" s="42">
        <v>95830077</v>
      </c>
      <c r="G48" s="24">
        <f t="shared" si="1"/>
        <v>1</v>
      </c>
    </row>
    <row r="49" spans="1:7" ht="12.75">
      <c r="A49" s="20" t="s">
        <v>22</v>
      </c>
      <c r="B49" s="32">
        <f t="shared" si="5"/>
        <v>0.6037006092200106</v>
      </c>
      <c r="C49" s="42">
        <f>1327654760+146620511</f>
        <v>1474275271</v>
      </c>
      <c r="D49" s="42">
        <v>146620511</v>
      </c>
      <c r="E49" s="24">
        <f t="shared" si="2"/>
        <v>0.0995</v>
      </c>
      <c r="F49" s="42">
        <v>1327654760</v>
      </c>
      <c r="G49" s="24">
        <f t="shared" si="1"/>
        <v>0.9005</v>
      </c>
    </row>
    <row r="50" spans="1:9" ht="12.75">
      <c r="A50" s="33" t="s">
        <v>26</v>
      </c>
      <c r="B50" s="34">
        <f>SUM(B41:B49)</f>
        <v>1</v>
      </c>
      <c r="C50" s="53">
        <f>SUM(C41:C49)</f>
        <v>2442063580</v>
      </c>
      <c r="D50" s="59">
        <f>SUM(D41:D49)</f>
        <v>297749776</v>
      </c>
      <c r="E50" s="35">
        <f aca="true" t="shared" si="6" ref="E50:E60">ROUND(D50/C50,4)</f>
        <v>0.1219</v>
      </c>
      <c r="F50" s="44">
        <f>SUM(F41:F49)</f>
        <v>2144313804</v>
      </c>
      <c r="G50" s="35">
        <f aca="true" t="shared" si="7" ref="G50:G60">1-E50</f>
        <v>0.8781</v>
      </c>
      <c r="I50" s="14"/>
    </row>
    <row r="51" spans="1:7" ht="12.75">
      <c r="A51" s="20" t="s">
        <v>14</v>
      </c>
      <c r="B51" s="32">
        <f aca="true" t="shared" si="8" ref="B51:B59">+C51/C$60</f>
        <v>0.16154531894606083</v>
      </c>
      <c r="C51" s="41">
        <v>417047416</v>
      </c>
      <c r="D51" s="47">
        <v>20514439</v>
      </c>
      <c r="E51" s="24">
        <f t="shared" si="6"/>
        <v>0.0492</v>
      </c>
      <c r="F51" s="50">
        <v>396532977</v>
      </c>
      <c r="G51" s="24">
        <f t="shared" si="7"/>
        <v>0.9508</v>
      </c>
    </row>
    <row r="52" spans="1:7" ht="12.75">
      <c r="A52" s="20" t="s">
        <v>15</v>
      </c>
      <c r="B52" s="32">
        <f t="shared" si="8"/>
        <v>0.004579481995599318</v>
      </c>
      <c r="C52" s="42">
        <v>11822448</v>
      </c>
      <c r="D52" s="48">
        <v>49350</v>
      </c>
      <c r="E52" s="24">
        <f t="shared" si="6"/>
        <v>0.0042</v>
      </c>
      <c r="F52" s="48">
        <v>11773098</v>
      </c>
      <c r="G52" s="24">
        <f t="shared" si="7"/>
        <v>0.9958</v>
      </c>
    </row>
    <row r="53" spans="1:7" ht="12.75">
      <c r="A53" s="20" t="s">
        <v>16</v>
      </c>
      <c r="B53" s="32">
        <f t="shared" si="8"/>
        <v>0.10621443231712138</v>
      </c>
      <c r="C53" s="42">
        <v>274204507</v>
      </c>
      <c r="D53" s="48">
        <v>82770123</v>
      </c>
      <c r="E53" s="24">
        <f t="shared" si="6"/>
        <v>0.3019</v>
      </c>
      <c r="F53" s="48">
        <v>191434384</v>
      </c>
      <c r="G53" s="24">
        <f t="shared" si="7"/>
        <v>0.6980999999999999</v>
      </c>
    </row>
    <row r="54" spans="1:7" ht="12.75">
      <c r="A54" s="20" t="s">
        <v>17</v>
      </c>
      <c r="B54" s="32">
        <f t="shared" si="8"/>
        <v>0.011368448560367759</v>
      </c>
      <c r="C54" s="42">
        <v>29348929</v>
      </c>
      <c r="D54" s="48">
        <v>3516796</v>
      </c>
      <c r="E54" s="24">
        <f t="shared" si="6"/>
        <v>0.1198</v>
      </c>
      <c r="F54" s="48">
        <v>25832133</v>
      </c>
      <c r="G54" s="24">
        <f t="shared" si="7"/>
        <v>0.8802</v>
      </c>
    </row>
    <row r="55" spans="1:7" ht="12.75">
      <c r="A55" s="20" t="s">
        <v>18</v>
      </c>
      <c r="B55" s="32">
        <f t="shared" si="8"/>
        <v>0.02096167756869266</v>
      </c>
      <c r="C55" s="42">
        <v>54114929</v>
      </c>
      <c r="D55" s="48">
        <v>778792</v>
      </c>
      <c r="E55" s="24">
        <f t="shared" si="6"/>
        <v>0.0144</v>
      </c>
      <c r="F55" s="48">
        <v>53336137</v>
      </c>
      <c r="G55" s="24">
        <f t="shared" si="7"/>
        <v>0.9856</v>
      </c>
    </row>
    <row r="56" spans="1:7" ht="12.75">
      <c r="A56" s="20" t="s">
        <v>19</v>
      </c>
      <c r="B56" s="32">
        <f t="shared" si="8"/>
        <v>0.047854396667650484</v>
      </c>
      <c r="C56" s="42">
        <v>123541509</v>
      </c>
      <c r="D56" s="48">
        <v>49911957</v>
      </c>
      <c r="E56" s="24">
        <f t="shared" si="6"/>
        <v>0.404</v>
      </c>
      <c r="F56" s="48">
        <v>73629553</v>
      </c>
      <c r="G56" s="24">
        <f t="shared" si="7"/>
        <v>0.596</v>
      </c>
    </row>
    <row r="57" spans="1:7" ht="12.75">
      <c r="A57" s="20" t="s">
        <v>20</v>
      </c>
      <c r="B57" s="32">
        <f t="shared" si="8"/>
        <v>0.008403906834495396</v>
      </c>
      <c r="C57" s="42">
        <v>21695631</v>
      </c>
      <c r="D57" s="48">
        <v>1478347</v>
      </c>
      <c r="E57" s="24">
        <f t="shared" si="6"/>
        <v>0.0681</v>
      </c>
      <c r="F57" s="48">
        <v>20217284</v>
      </c>
      <c r="G57" s="24">
        <f t="shared" si="7"/>
        <v>0.9319</v>
      </c>
    </row>
    <row r="58" spans="1:7" ht="12.75">
      <c r="A58" s="20" t="s">
        <v>21</v>
      </c>
      <c r="B58" s="32">
        <f t="shared" si="8"/>
        <v>0.0376019870136142</v>
      </c>
      <c r="C58" s="42">
        <v>97073760</v>
      </c>
      <c r="D58" s="48"/>
      <c r="E58" s="24">
        <f t="shared" si="6"/>
        <v>0</v>
      </c>
      <c r="F58" s="48">
        <v>97073760</v>
      </c>
      <c r="G58" s="24">
        <f t="shared" si="7"/>
        <v>1</v>
      </c>
    </row>
    <row r="59" spans="1:7" ht="12.75">
      <c r="A59" s="20" t="s">
        <v>22</v>
      </c>
      <c r="B59" s="32">
        <f t="shared" si="8"/>
        <v>0.6014703500963979</v>
      </c>
      <c r="C59" s="42">
        <f>1400854620+151908759</f>
        <v>1552763379</v>
      </c>
      <c r="D59" s="48">
        <v>151908759</v>
      </c>
      <c r="E59" s="24">
        <f t="shared" si="6"/>
        <v>0.0978</v>
      </c>
      <c r="F59" s="48">
        <v>1400854620</v>
      </c>
      <c r="G59" s="24">
        <f t="shared" si="7"/>
        <v>0.9022</v>
      </c>
    </row>
    <row r="60" spans="1:9" ht="12.75">
      <c r="A60" s="33" t="s">
        <v>27</v>
      </c>
      <c r="B60" s="34">
        <f>SUM(B51:B59)</f>
        <v>1</v>
      </c>
      <c r="C60" s="46">
        <f>SUM(C51:C59)</f>
        <v>2581612508</v>
      </c>
      <c r="D60" s="49">
        <f>SUM(D51:D59)</f>
        <v>310928563</v>
      </c>
      <c r="E60" s="35">
        <f t="shared" si="6"/>
        <v>0.1204</v>
      </c>
      <c r="F60" s="49">
        <f>SUM(F51:F59)</f>
        <v>2270683946</v>
      </c>
      <c r="G60" s="35">
        <f t="shared" si="7"/>
        <v>0.8796</v>
      </c>
      <c r="I60" s="14"/>
    </row>
    <row r="61" spans="1:7" ht="12.75">
      <c r="A61" s="20" t="s">
        <v>14</v>
      </c>
      <c r="B61" s="32">
        <f>+C61/C$70</f>
        <v>0.16252956021561074</v>
      </c>
      <c r="C61" s="42">
        <v>442543981</v>
      </c>
      <c r="D61" s="50">
        <v>25384195</v>
      </c>
      <c r="E61" s="55">
        <f>ROUND(D61/C61,4)</f>
        <v>0.0574</v>
      </c>
      <c r="F61" s="50">
        <v>417159786</v>
      </c>
      <c r="G61" s="24">
        <f aca="true" t="shared" si="9" ref="G61:G70">1-E61</f>
        <v>0.9426</v>
      </c>
    </row>
    <row r="62" spans="1:7" ht="12.75">
      <c r="A62" s="20" t="s">
        <v>15</v>
      </c>
      <c r="B62" s="32">
        <f aca="true" t="shared" si="10" ref="B62:B69">+C62/C$70</f>
        <v>0.004628128439655954</v>
      </c>
      <c r="C62" s="42">
        <v>12601710</v>
      </c>
      <c r="D62" s="48">
        <v>47285</v>
      </c>
      <c r="E62" s="56">
        <f>ROUND(D62/C62,4)</f>
        <v>0.0038</v>
      </c>
      <c r="F62" s="48">
        <v>12554426</v>
      </c>
      <c r="G62" s="24">
        <f t="shared" si="9"/>
        <v>0.9962</v>
      </c>
    </row>
    <row r="63" spans="1:7" ht="12.75">
      <c r="A63" s="20" t="s">
        <v>16</v>
      </c>
      <c r="B63" s="32">
        <f t="shared" si="10"/>
        <v>0.10669551148295425</v>
      </c>
      <c r="C63" s="42">
        <v>290516115</v>
      </c>
      <c r="D63" s="48">
        <v>87921549</v>
      </c>
      <c r="E63" s="56">
        <f aca="true" t="shared" si="11" ref="E63:E69">ROUND(D63/C63,4)</f>
        <v>0.3026</v>
      </c>
      <c r="F63" s="48">
        <v>202594566</v>
      </c>
      <c r="G63" s="24">
        <f t="shared" si="9"/>
        <v>0.6974</v>
      </c>
    </row>
    <row r="64" spans="1:7" ht="12.75">
      <c r="A64" s="20" t="s">
        <v>17</v>
      </c>
      <c r="B64" s="32">
        <f t="shared" si="10"/>
        <v>0.011535001151278033</v>
      </c>
      <c r="C64" s="42">
        <v>31408104</v>
      </c>
      <c r="D64" s="48">
        <v>3952671</v>
      </c>
      <c r="E64" s="56">
        <f t="shared" si="11"/>
        <v>0.1258</v>
      </c>
      <c r="F64" s="48">
        <v>27455433</v>
      </c>
      <c r="G64" s="24">
        <f t="shared" si="9"/>
        <v>0.8742</v>
      </c>
    </row>
    <row r="65" spans="1:7" ht="12.75">
      <c r="A65" s="20" t="s">
        <v>18</v>
      </c>
      <c r="B65" s="32">
        <f t="shared" si="10"/>
        <v>0.019454771637951784</v>
      </c>
      <c r="C65" s="42">
        <v>52972469</v>
      </c>
      <c r="D65" s="48">
        <v>0</v>
      </c>
      <c r="E65" s="56">
        <f t="shared" si="11"/>
        <v>0</v>
      </c>
      <c r="F65" s="48">
        <v>52972469</v>
      </c>
      <c r="G65" s="24">
        <f t="shared" si="9"/>
        <v>1</v>
      </c>
    </row>
    <row r="66" spans="1:7" ht="12.75">
      <c r="A66" s="20" t="s">
        <v>19</v>
      </c>
      <c r="B66" s="32">
        <f t="shared" si="10"/>
        <v>0.047160386443941126</v>
      </c>
      <c r="C66" s="42">
        <v>128410765</v>
      </c>
      <c r="D66" s="48">
        <v>54683727</v>
      </c>
      <c r="E66" s="56">
        <f t="shared" si="11"/>
        <v>0.4259</v>
      </c>
      <c r="F66" s="48">
        <v>73727038</v>
      </c>
      <c r="G66" s="24">
        <f t="shared" si="9"/>
        <v>0.5741</v>
      </c>
    </row>
    <row r="67" spans="1:7" ht="12.75">
      <c r="A67" s="20" t="s">
        <v>20</v>
      </c>
      <c r="B67" s="32">
        <f t="shared" si="10"/>
        <v>0.00848809695096994</v>
      </c>
      <c r="C67" s="42">
        <v>23111834</v>
      </c>
      <c r="D67" s="48">
        <v>1596418</v>
      </c>
      <c r="E67" s="56">
        <f t="shared" si="11"/>
        <v>0.0691</v>
      </c>
      <c r="F67" s="48">
        <v>21515416</v>
      </c>
      <c r="G67" s="24">
        <f t="shared" si="9"/>
        <v>0.9309000000000001</v>
      </c>
    </row>
    <row r="68" spans="1:7" ht="12.75">
      <c r="A68" s="20" t="s">
        <v>21</v>
      </c>
      <c r="B68" s="32">
        <f t="shared" si="10"/>
        <v>0.04007756110854496</v>
      </c>
      <c r="C68" s="42">
        <v>109125278</v>
      </c>
      <c r="D68" s="48">
        <v>0</v>
      </c>
      <c r="E68" s="56">
        <f t="shared" si="11"/>
        <v>0</v>
      </c>
      <c r="F68" s="48">
        <v>109125278</v>
      </c>
      <c r="G68" s="24">
        <f t="shared" si="9"/>
        <v>1</v>
      </c>
    </row>
    <row r="69" spans="1:7" ht="12.75">
      <c r="A69" s="20" t="s">
        <v>22</v>
      </c>
      <c r="B69" s="32">
        <f t="shared" si="10"/>
        <v>0.5994309825690932</v>
      </c>
      <c r="C69" s="42">
        <f>1475556183+156605825</f>
        <v>1632162008</v>
      </c>
      <c r="D69" s="48">
        <v>156605824</v>
      </c>
      <c r="E69" s="56">
        <f t="shared" si="11"/>
        <v>0.0959</v>
      </c>
      <c r="F69" s="48">
        <v>1475556183</v>
      </c>
      <c r="G69" s="24">
        <f t="shared" si="9"/>
        <v>0.9041</v>
      </c>
    </row>
    <row r="70" spans="1:9" ht="12.75">
      <c r="A70" s="33" t="s">
        <v>28</v>
      </c>
      <c r="B70" s="34">
        <f>SUM(B61:B69)</f>
        <v>1</v>
      </c>
      <c r="C70" s="52">
        <f>SUM(C61:C69)</f>
        <v>2722852264</v>
      </c>
      <c r="D70" s="57">
        <f>SUM(D61:D69)</f>
        <v>330191669</v>
      </c>
      <c r="E70" s="58">
        <f>ROUND(D70/C70,4)</f>
        <v>0.1213</v>
      </c>
      <c r="F70" s="57">
        <f>SUM(F61:F69)</f>
        <v>2392660595</v>
      </c>
      <c r="G70" s="35">
        <f t="shared" si="9"/>
        <v>0.8787</v>
      </c>
      <c r="I70" s="14"/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scale="87" r:id="rId1"/>
  <headerFooter alignWithMargins="0">
    <oddFooter>&amp;CNebraska Department of Revenue, Property Assessment Division 2013 Annual Report&amp;RTable 5, Page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C16" sqref="C16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6.16015625" style="0" bestFit="1" customWidth="1"/>
    <col min="4" max="4" width="15.16015625" style="0" bestFit="1" customWidth="1"/>
    <col min="5" max="5" width="8.33203125" style="2" bestFit="1" customWidth="1"/>
    <col min="6" max="6" width="15.1601562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32</v>
      </c>
      <c r="G4" s="19" t="s">
        <v>5</v>
      </c>
    </row>
    <row r="5" spans="1:7" ht="12.75">
      <c r="A5" s="20" t="s">
        <v>14</v>
      </c>
      <c r="B5" s="32">
        <f>+C5/C$14</f>
        <v>0.16139557432267534</v>
      </c>
      <c r="C5" s="51">
        <v>464194036</v>
      </c>
      <c r="D5" s="60">
        <v>23522968</v>
      </c>
      <c r="E5" s="24">
        <f aca="true" t="shared" si="0" ref="E5:E13">ROUND(D5/C5,4)</f>
        <v>0.0507</v>
      </c>
      <c r="F5" s="60">
        <v>440671067</v>
      </c>
      <c r="G5" s="24">
        <f aca="true" t="shared" si="1" ref="G5:G13">1-E5</f>
        <v>0.9493</v>
      </c>
    </row>
    <row r="6" spans="1:7" ht="12.75">
      <c r="A6" s="20" t="s">
        <v>15</v>
      </c>
      <c r="B6" s="32">
        <f aca="true" t="shared" si="2" ref="B6:B13">+C6/C$14</f>
        <v>0.00454817181149983</v>
      </c>
      <c r="C6" s="42">
        <v>13081116</v>
      </c>
      <c r="D6" s="48">
        <v>44150</v>
      </c>
      <c r="E6" s="24">
        <f t="shared" si="0"/>
        <v>0.0034</v>
      </c>
      <c r="F6" s="48">
        <v>13036967</v>
      </c>
      <c r="G6" s="24">
        <f t="shared" si="1"/>
        <v>0.9966</v>
      </c>
    </row>
    <row r="7" spans="1:7" ht="12.75">
      <c r="A7" s="20" t="s">
        <v>16</v>
      </c>
      <c r="B7" s="32">
        <f t="shared" si="2"/>
        <v>0.10822962309425468</v>
      </c>
      <c r="C7" s="42">
        <v>311282052</v>
      </c>
      <c r="D7" s="48">
        <v>97619833</v>
      </c>
      <c r="E7" s="24">
        <f t="shared" si="0"/>
        <v>0.3136</v>
      </c>
      <c r="F7" s="48">
        <v>213662218</v>
      </c>
      <c r="G7" s="24">
        <f t="shared" si="1"/>
        <v>0.6864</v>
      </c>
    </row>
    <row r="8" spans="1:7" ht="12.75">
      <c r="A8" s="20" t="s">
        <v>17</v>
      </c>
      <c r="B8" s="32">
        <f t="shared" si="2"/>
        <v>0.012032942882962031</v>
      </c>
      <c r="C8" s="42">
        <v>34608262</v>
      </c>
      <c r="D8" s="48">
        <v>5521171</v>
      </c>
      <c r="E8" s="24">
        <f t="shared" si="0"/>
        <v>0.1595</v>
      </c>
      <c r="F8" s="48">
        <v>29087091</v>
      </c>
      <c r="G8" s="24">
        <f t="shared" si="1"/>
        <v>0.8405</v>
      </c>
    </row>
    <row r="9" spans="1:7" ht="12.75">
      <c r="A9" s="20" t="s">
        <v>18</v>
      </c>
      <c r="B9" s="32">
        <f t="shared" si="2"/>
        <v>0.019379865690565587</v>
      </c>
      <c r="C9" s="42">
        <v>55738939</v>
      </c>
      <c r="D9" s="48">
        <v>0</v>
      </c>
      <c r="E9" s="24">
        <f t="shared" si="0"/>
        <v>0</v>
      </c>
      <c r="F9" s="48">
        <v>55738939</v>
      </c>
      <c r="G9" s="24">
        <f t="shared" si="1"/>
        <v>1</v>
      </c>
    </row>
    <row r="10" spans="1:7" ht="12.75">
      <c r="A10" s="20" t="s">
        <v>19</v>
      </c>
      <c r="B10" s="32">
        <f t="shared" si="2"/>
        <v>0.045421944659496054</v>
      </c>
      <c r="C10" s="42">
        <v>130639244</v>
      </c>
      <c r="D10" s="48">
        <v>54648001</v>
      </c>
      <c r="E10" s="24">
        <f t="shared" si="0"/>
        <v>0.4183</v>
      </c>
      <c r="F10" s="48">
        <v>75991244</v>
      </c>
      <c r="G10" s="24">
        <f t="shared" si="1"/>
        <v>0.5817</v>
      </c>
    </row>
    <row r="11" spans="1:7" ht="12.75">
      <c r="A11" s="20" t="s">
        <v>20</v>
      </c>
      <c r="B11" s="32">
        <f t="shared" si="2"/>
        <v>0.008354837559115487</v>
      </c>
      <c r="C11" s="42">
        <v>24029567</v>
      </c>
      <c r="D11" s="48">
        <v>1528581</v>
      </c>
      <c r="E11" s="24">
        <f t="shared" si="0"/>
        <v>0.0636</v>
      </c>
      <c r="F11" s="48">
        <v>22500986</v>
      </c>
      <c r="G11" s="24">
        <f t="shared" si="1"/>
        <v>0.9364</v>
      </c>
    </row>
    <row r="12" spans="1:7" ht="12.75">
      <c r="A12" s="20" t="s">
        <v>21</v>
      </c>
      <c r="B12" s="32">
        <f t="shared" si="2"/>
        <v>0.043917216168752674</v>
      </c>
      <c r="C12" s="42">
        <v>126311455</v>
      </c>
      <c r="D12" s="48">
        <v>0</v>
      </c>
      <c r="E12" s="24">
        <f t="shared" si="0"/>
        <v>0</v>
      </c>
      <c r="F12" s="48">
        <v>126311455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0.5967198238106783</v>
      </c>
      <c r="C13" s="42">
        <f>1550026699+166214806</f>
        <v>1716241505</v>
      </c>
      <c r="D13" s="48">
        <v>166214806</v>
      </c>
      <c r="E13" s="24">
        <f t="shared" si="0"/>
        <v>0.0968</v>
      </c>
      <c r="F13" s="48">
        <v>1550026699</v>
      </c>
      <c r="G13" s="24">
        <f t="shared" si="1"/>
        <v>0.9032</v>
      </c>
    </row>
    <row r="14" spans="1:9" ht="12.75">
      <c r="A14" s="33" t="s">
        <v>29</v>
      </c>
      <c r="B14" s="34">
        <f>SUM(B5:B13)</f>
        <v>1</v>
      </c>
      <c r="C14" s="46">
        <f>SUM(C5:C13)</f>
        <v>2876126176</v>
      </c>
      <c r="D14" s="49">
        <f>SUM(D5:D13)</f>
        <v>349099510</v>
      </c>
      <c r="E14" s="35">
        <f aca="true" t="shared" si="3" ref="E14:E30">ROUND(D14/C14,4)</f>
        <v>0.1214</v>
      </c>
      <c r="F14" s="49">
        <f>SUM(F5:F13)</f>
        <v>2527026666</v>
      </c>
      <c r="G14" s="35">
        <f aca="true" t="shared" si="4" ref="G14:G33">1-E14</f>
        <v>0.8786</v>
      </c>
      <c r="I14" s="14"/>
    </row>
    <row r="15" spans="1:7" ht="12.75">
      <c r="A15" s="20" t="s">
        <v>14</v>
      </c>
      <c r="B15" s="32">
        <f>+C15/C$24</f>
        <v>0.16464432976974047</v>
      </c>
      <c r="C15" s="42">
        <v>492464502</v>
      </c>
      <c r="D15" s="48">
        <v>22932151</v>
      </c>
      <c r="E15" s="24">
        <f t="shared" si="3"/>
        <v>0.0466</v>
      </c>
      <c r="F15" s="48">
        <v>469532350</v>
      </c>
      <c r="G15" s="24">
        <f t="shared" si="4"/>
        <v>0.9534</v>
      </c>
    </row>
    <row r="16" spans="1:7" ht="12.75">
      <c r="A16" s="20" t="s">
        <v>15</v>
      </c>
      <c r="B16" s="32">
        <f aca="true" t="shared" si="5" ref="B16:B23">+C16/C$24</f>
        <v>0.004655536808824296</v>
      </c>
      <c r="C16" s="42">
        <v>13925087</v>
      </c>
      <c r="D16" s="48">
        <v>44145</v>
      </c>
      <c r="E16" s="24">
        <f t="shared" si="3"/>
        <v>0.0032</v>
      </c>
      <c r="F16" s="48">
        <v>13880942</v>
      </c>
      <c r="G16" s="24">
        <f t="shared" si="4"/>
        <v>0.9968</v>
      </c>
    </row>
    <row r="17" spans="1:7" ht="12.75">
      <c r="A17" s="20" t="s">
        <v>16</v>
      </c>
      <c r="B17" s="32">
        <f t="shared" si="5"/>
        <v>0.1072570913262819</v>
      </c>
      <c r="C17" s="42">
        <v>320814632</v>
      </c>
      <c r="D17" s="48">
        <v>96518780</v>
      </c>
      <c r="E17" s="24">
        <f t="shared" si="3"/>
        <v>0.3009</v>
      </c>
      <c r="F17" s="48">
        <v>224295853</v>
      </c>
      <c r="G17" s="24">
        <f t="shared" si="4"/>
        <v>0.6991</v>
      </c>
    </row>
    <row r="18" spans="1:7" ht="12.75">
      <c r="A18" s="20" t="s">
        <v>17</v>
      </c>
      <c r="B18" s="32">
        <f t="shared" si="5"/>
        <v>0.01203719785373331</v>
      </c>
      <c r="C18" s="42">
        <v>36004232</v>
      </c>
      <c r="D18" s="48">
        <v>5281467</v>
      </c>
      <c r="E18" s="24">
        <f t="shared" si="3"/>
        <v>0.1467</v>
      </c>
      <c r="F18" s="48">
        <v>30722765</v>
      </c>
      <c r="G18" s="24">
        <f t="shared" si="4"/>
        <v>0.8533</v>
      </c>
    </row>
    <row r="19" spans="1:7" ht="12.75">
      <c r="A19" s="20" t="s">
        <v>18</v>
      </c>
      <c r="B19" s="32">
        <f t="shared" si="5"/>
        <v>0.0185493317512466</v>
      </c>
      <c r="C19" s="42">
        <v>55482551</v>
      </c>
      <c r="D19" s="48">
        <v>0</v>
      </c>
      <c r="E19" s="24">
        <f t="shared" si="3"/>
        <v>0</v>
      </c>
      <c r="F19" s="48">
        <v>55482551</v>
      </c>
      <c r="G19" s="24">
        <f t="shared" si="4"/>
        <v>1</v>
      </c>
    </row>
    <row r="20" spans="1:7" ht="12.75">
      <c r="A20" s="20" t="s">
        <v>19</v>
      </c>
      <c r="B20" s="32">
        <f t="shared" si="5"/>
        <v>0.04500186377609891</v>
      </c>
      <c r="C20" s="42">
        <v>134604213</v>
      </c>
      <c r="D20" s="48">
        <v>63670133</v>
      </c>
      <c r="E20" s="24">
        <f t="shared" si="3"/>
        <v>0.473</v>
      </c>
      <c r="F20" s="48">
        <v>70934080</v>
      </c>
      <c r="G20" s="24">
        <f t="shared" si="4"/>
        <v>0.527</v>
      </c>
    </row>
    <row r="21" spans="1:7" ht="12.75">
      <c r="A21" s="20" t="s">
        <v>20</v>
      </c>
      <c r="B21" s="32">
        <f t="shared" si="5"/>
        <v>0.008455495274072751</v>
      </c>
      <c r="C21" s="42">
        <v>25291070</v>
      </c>
      <c r="D21" s="48">
        <v>1806162</v>
      </c>
      <c r="E21" s="24">
        <f>ROUND(D21/C21,4)</f>
        <v>0.0714</v>
      </c>
      <c r="F21" s="48">
        <v>23484908</v>
      </c>
      <c r="G21" s="24">
        <f t="shared" si="4"/>
        <v>0.9286</v>
      </c>
    </row>
    <row r="22" spans="1:7" ht="12.75">
      <c r="A22" s="20" t="s">
        <v>21</v>
      </c>
      <c r="B22" s="32">
        <f t="shared" si="5"/>
        <v>0.04468236087811456</v>
      </c>
      <c r="C22" s="42">
        <v>133648554</v>
      </c>
      <c r="D22" s="48">
        <v>0</v>
      </c>
      <c r="E22" s="24">
        <f>ROUND(D22/C22,4)</f>
        <v>0</v>
      </c>
      <c r="F22" s="48">
        <v>133648554</v>
      </c>
      <c r="G22" s="24">
        <f t="shared" si="4"/>
        <v>1</v>
      </c>
    </row>
    <row r="23" spans="1:7" ht="12.75">
      <c r="A23" s="20" t="s">
        <v>22</v>
      </c>
      <c r="B23" s="32">
        <f t="shared" si="5"/>
        <v>0.5947167925618871</v>
      </c>
      <c r="C23" s="42">
        <f>1608710663+170135347</f>
        <v>1778846010</v>
      </c>
      <c r="D23" s="48">
        <v>170135347</v>
      </c>
      <c r="E23" s="24">
        <f>ROUND(D23/C23,4)</f>
        <v>0.0956</v>
      </c>
      <c r="F23" s="48">
        <v>1608710663</v>
      </c>
      <c r="G23" s="24">
        <f t="shared" si="4"/>
        <v>0.9044</v>
      </c>
    </row>
    <row r="24" spans="1:9" ht="12.75">
      <c r="A24" s="33" t="s">
        <v>30</v>
      </c>
      <c r="B24" s="34">
        <f>SUM(B15:B23)</f>
        <v>1</v>
      </c>
      <c r="C24" s="46">
        <f>SUM(C15:C23)</f>
        <v>2991080851</v>
      </c>
      <c r="D24" s="49">
        <f>SUM(D15:D23)</f>
        <v>360388185</v>
      </c>
      <c r="E24" s="35">
        <f t="shared" si="3"/>
        <v>0.1205</v>
      </c>
      <c r="F24" s="49">
        <f>SUM(F15:F23)</f>
        <v>2630692666</v>
      </c>
      <c r="G24" s="35">
        <f t="shared" si="4"/>
        <v>0.8795</v>
      </c>
      <c r="I24" s="14"/>
    </row>
    <row r="25" spans="1:7" ht="12.75">
      <c r="A25" s="20" t="s">
        <v>14</v>
      </c>
      <c r="B25" s="32">
        <f>+C25/C$34</f>
        <v>0.1651147463037412</v>
      </c>
      <c r="C25" s="42">
        <v>513300120.56</v>
      </c>
      <c r="D25" s="48">
        <v>20858619.37</v>
      </c>
      <c r="E25" s="24">
        <f t="shared" si="3"/>
        <v>0.0406</v>
      </c>
      <c r="F25" s="48">
        <v>492441501.19</v>
      </c>
      <c r="G25" s="24">
        <f t="shared" si="4"/>
        <v>0.9594</v>
      </c>
    </row>
    <row r="26" spans="1:7" ht="12.75">
      <c r="A26" s="20" t="s">
        <v>15</v>
      </c>
      <c r="B26" s="32">
        <f aca="true" t="shared" si="6" ref="B26:B33">+C26/C$34</f>
        <v>0.004699157525030132</v>
      </c>
      <c r="C26" s="42">
        <v>14608496.08</v>
      </c>
      <c r="D26" s="48">
        <v>44144.54</v>
      </c>
      <c r="E26" s="24">
        <f t="shared" si="3"/>
        <v>0.003</v>
      </c>
      <c r="F26" s="48">
        <v>14564351.54</v>
      </c>
      <c r="G26" s="24">
        <f t="shared" si="4"/>
        <v>0.997</v>
      </c>
    </row>
    <row r="27" spans="1:7" ht="12.75">
      <c r="A27" s="20" t="s">
        <v>16</v>
      </c>
      <c r="B27" s="32">
        <f t="shared" si="6"/>
        <v>0.10734820034974567</v>
      </c>
      <c r="C27" s="42">
        <v>333718492.23</v>
      </c>
      <c r="D27" s="48">
        <v>97644158.2199999</v>
      </c>
      <c r="E27" s="24">
        <f t="shared" si="3"/>
        <v>0.2926</v>
      </c>
      <c r="F27" s="48">
        <v>236074334.01</v>
      </c>
      <c r="G27" s="24">
        <f t="shared" si="4"/>
        <v>0.7074</v>
      </c>
    </row>
    <row r="28" spans="1:7" ht="12.75">
      <c r="A28" s="20" t="s">
        <v>17</v>
      </c>
      <c r="B28" s="32">
        <f t="shared" si="6"/>
        <v>0.012002579659059596</v>
      </c>
      <c r="C28" s="42">
        <v>37312994.29</v>
      </c>
      <c r="D28" s="48">
        <v>5721685.23</v>
      </c>
      <c r="E28" s="24">
        <f t="shared" si="3"/>
        <v>0.1533</v>
      </c>
      <c r="F28" s="48">
        <v>31591309.06</v>
      </c>
      <c r="G28" s="24">
        <f t="shared" si="4"/>
        <v>0.8467</v>
      </c>
    </row>
    <row r="29" spans="1:7" ht="12.75">
      <c r="A29" s="20" t="s">
        <v>18</v>
      </c>
      <c r="B29" s="32">
        <f t="shared" si="6"/>
        <v>0.019337637475111358</v>
      </c>
      <c r="C29" s="42">
        <v>60115839.86</v>
      </c>
      <c r="D29" s="48">
        <v>0</v>
      </c>
      <c r="E29" s="24">
        <f t="shared" si="3"/>
        <v>0</v>
      </c>
      <c r="F29" s="48">
        <v>60115839.86</v>
      </c>
      <c r="G29" s="24">
        <f t="shared" si="4"/>
        <v>1</v>
      </c>
    </row>
    <row r="30" spans="1:7" ht="12.75">
      <c r="A30" s="20" t="s">
        <v>19</v>
      </c>
      <c r="B30" s="32">
        <f t="shared" si="6"/>
        <v>0.044667331691081946</v>
      </c>
      <c r="C30" s="42">
        <v>138859473.52</v>
      </c>
      <c r="D30" s="48">
        <v>60395468.13</v>
      </c>
      <c r="E30" s="24">
        <f t="shared" si="3"/>
        <v>0.4349</v>
      </c>
      <c r="F30" s="48">
        <v>78464005.39</v>
      </c>
      <c r="G30" s="24">
        <f t="shared" si="4"/>
        <v>0.5650999999999999</v>
      </c>
    </row>
    <row r="31" spans="1:7" ht="12.75">
      <c r="A31" s="20" t="s">
        <v>20</v>
      </c>
      <c r="B31" s="32">
        <f t="shared" si="6"/>
        <v>0.008446633316214699</v>
      </c>
      <c r="C31" s="42">
        <v>26258453.57</v>
      </c>
      <c r="D31" s="48">
        <v>1795259.25</v>
      </c>
      <c r="E31" s="24">
        <f>ROUND(D31/C31,4)</f>
        <v>0.0684</v>
      </c>
      <c r="F31" s="48">
        <v>24463194.32</v>
      </c>
      <c r="G31" s="24">
        <f t="shared" si="4"/>
        <v>0.9316</v>
      </c>
    </row>
    <row r="32" spans="1:7" ht="12.75">
      <c r="A32" s="20" t="s">
        <v>21</v>
      </c>
      <c r="B32" s="32">
        <f t="shared" si="6"/>
        <v>0.045464116599664185</v>
      </c>
      <c r="C32" s="42">
        <v>141336476.93</v>
      </c>
      <c r="D32" s="48">
        <v>3439.44</v>
      </c>
      <c r="E32" s="24">
        <f>ROUND(D32/C32,4)</f>
        <v>0</v>
      </c>
      <c r="F32" s="48">
        <v>141333037.49</v>
      </c>
      <c r="G32" s="24">
        <f t="shared" si="4"/>
        <v>1</v>
      </c>
    </row>
    <row r="33" spans="1:7" ht="12.75">
      <c r="A33" s="20" t="s">
        <v>22</v>
      </c>
      <c r="B33" s="32">
        <f t="shared" si="6"/>
        <v>0.5929195970803514</v>
      </c>
      <c r="C33" s="42">
        <f>1670939160.32+172298391</f>
        <v>1843237551.32</v>
      </c>
      <c r="D33" s="48">
        <v>172298390.88</v>
      </c>
      <c r="E33" s="24">
        <f>ROUND(D33/C33,4)</f>
        <v>0.0935</v>
      </c>
      <c r="F33" s="48">
        <v>1670939160.3200002</v>
      </c>
      <c r="G33" s="24">
        <f t="shared" si="4"/>
        <v>0.9065</v>
      </c>
    </row>
    <row r="34" spans="1:9" ht="12.75">
      <c r="A34" s="33" t="s">
        <v>31</v>
      </c>
      <c r="B34" s="34">
        <f>SUM(B25:B33)</f>
        <v>1.0000000000000002</v>
      </c>
      <c r="C34" s="46">
        <f>SUM(C25:C33)</f>
        <v>3108747898.3599997</v>
      </c>
      <c r="D34" s="49">
        <f>SUM(D25:D33)</f>
        <v>358761165.0599999</v>
      </c>
      <c r="E34" s="35">
        <f>ROUND(D34/C34,4)</f>
        <v>0.1154</v>
      </c>
      <c r="F34" s="49">
        <f>SUM(F25:F33)</f>
        <v>2749986733.1800003</v>
      </c>
      <c r="G34" s="35">
        <f>1-E34</f>
        <v>0.8846</v>
      </c>
      <c r="I34" s="14"/>
    </row>
    <row r="35" spans="1:7" ht="12.75">
      <c r="A35" s="20" t="s">
        <v>14</v>
      </c>
      <c r="B35" s="32">
        <f>+C35/C$44</f>
        <v>0.16762913653709388</v>
      </c>
      <c r="C35" s="42">
        <v>541757211.73</v>
      </c>
      <c r="D35" s="48">
        <v>23368609.36</v>
      </c>
      <c r="E35" s="24">
        <f aca="true" t="shared" si="7" ref="E35:E40">ROUND(D35/C35,4)</f>
        <v>0.0431</v>
      </c>
      <c r="F35" s="48">
        <v>518388602.37</v>
      </c>
      <c r="G35" s="24">
        <f aca="true" t="shared" si="8" ref="G35:G43">1-E35</f>
        <v>0.9569</v>
      </c>
    </row>
    <row r="36" spans="1:7" ht="12.75">
      <c r="A36" s="20" t="s">
        <v>15</v>
      </c>
      <c r="B36" s="32">
        <f aca="true" t="shared" si="9" ref="B36:B43">+C36/C$44</f>
        <v>0.0046750630911626765</v>
      </c>
      <c r="C36" s="42">
        <v>15109241.73</v>
      </c>
      <c r="D36" s="48">
        <v>46272.51</v>
      </c>
      <c r="E36" s="24">
        <f t="shared" si="7"/>
        <v>0.0031</v>
      </c>
      <c r="F36" s="48">
        <v>15062969.22</v>
      </c>
      <c r="G36" s="24">
        <f t="shared" si="8"/>
        <v>0.9969</v>
      </c>
    </row>
    <row r="37" spans="1:7" ht="12.75">
      <c r="A37" s="20" t="s">
        <v>16</v>
      </c>
      <c r="B37" s="32">
        <f t="shared" si="9"/>
        <v>0.10539093072598374</v>
      </c>
      <c r="C37" s="42">
        <v>340610814.75</v>
      </c>
      <c r="D37" s="48">
        <v>98214982.41</v>
      </c>
      <c r="E37" s="24">
        <f t="shared" si="7"/>
        <v>0.2883</v>
      </c>
      <c r="F37" s="48">
        <v>242395832.34</v>
      </c>
      <c r="G37" s="24">
        <f t="shared" si="8"/>
        <v>0.7117</v>
      </c>
    </row>
    <row r="38" spans="1:7" ht="12.75">
      <c r="A38" s="20" t="s">
        <v>17</v>
      </c>
      <c r="B38" s="32">
        <f t="shared" si="9"/>
        <v>0.012374540170123774</v>
      </c>
      <c r="C38" s="42">
        <v>39993025.78</v>
      </c>
      <c r="D38" s="48">
        <v>5922884.48</v>
      </c>
      <c r="E38" s="24">
        <f t="shared" si="7"/>
        <v>0.1481</v>
      </c>
      <c r="F38" s="48">
        <v>34070141.3</v>
      </c>
      <c r="G38" s="24">
        <f t="shared" si="8"/>
        <v>0.8519</v>
      </c>
    </row>
    <row r="39" spans="1:7" ht="12.75">
      <c r="A39" s="20" t="s">
        <v>18</v>
      </c>
      <c r="B39" s="32">
        <f t="shared" si="9"/>
        <v>0.01860546136567025</v>
      </c>
      <c r="C39" s="42">
        <v>60130613.81</v>
      </c>
      <c r="D39" s="48">
        <v>0</v>
      </c>
      <c r="E39" s="24">
        <f t="shared" si="7"/>
        <v>0</v>
      </c>
      <c r="F39" s="48">
        <v>60130613.81</v>
      </c>
      <c r="G39" s="24">
        <f t="shared" si="8"/>
        <v>1</v>
      </c>
    </row>
    <row r="40" spans="1:7" ht="12.75">
      <c r="A40" s="20" t="s">
        <v>19</v>
      </c>
      <c r="B40" s="32">
        <f t="shared" si="9"/>
        <v>0.04153319782959454</v>
      </c>
      <c r="C40" s="42">
        <v>134230300.98</v>
      </c>
      <c r="D40" s="48">
        <v>66288788.45</v>
      </c>
      <c r="E40" s="24">
        <f t="shared" si="7"/>
        <v>0.4938</v>
      </c>
      <c r="F40" s="48">
        <v>67941512.5299999</v>
      </c>
      <c r="G40" s="24">
        <f t="shared" si="8"/>
        <v>0.5062</v>
      </c>
    </row>
    <row r="41" spans="1:7" ht="12.75">
      <c r="A41" s="20" t="s">
        <v>20</v>
      </c>
      <c r="B41" s="32">
        <f t="shared" si="9"/>
        <v>0.008358559989024924</v>
      </c>
      <c r="C41" s="42">
        <v>27013860.76</v>
      </c>
      <c r="D41" s="48">
        <v>1171601.4</v>
      </c>
      <c r="E41" s="24">
        <f>ROUND(D41/C41,4)</f>
        <v>0.0434</v>
      </c>
      <c r="F41" s="48">
        <v>25842259.36</v>
      </c>
      <c r="G41" s="24">
        <f t="shared" si="8"/>
        <v>0.9566</v>
      </c>
    </row>
    <row r="42" spans="1:7" ht="12.75">
      <c r="A42" s="20" t="s">
        <v>21</v>
      </c>
      <c r="B42" s="32">
        <f t="shared" si="9"/>
        <v>0.046535272725667605</v>
      </c>
      <c r="C42" s="42">
        <v>150396405.54</v>
      </c>
      <c r="D42" s="48">
        <v>0</v>
      </c>
      <c r="E42" s="24">
        <f>ROUND(D42/C42,4)</f>
        <v>0</v>
      </c>
      <c r="F42" s="48">
        <v>150396405.54</v>
      </c>
      <c r="G42" s="24">
        <f t="shared" si="8"/>
        <v>1</v>
      </c>
    </row>
    <row r="43" spans="1:7" ht="12.75">
      <c r="A43" s="20" t="s">
        <v>22</v>
      </c>
      <c r="B43" s="32">
        <f t="shared" si="9"/>
        <v>0.5948978375656786</v>
      </c>
      <c r="C43" s="42">
        <f>1749387779+173250495</f>
        <v>1922638274</v>
      </c>
      <c r="D43" s="48">
        <v>173250495</v>
      </c>
      <c r="E43" s="24">
        <f>ROUND(D43/C43,4)</f>
        <v>0.0901</v>
      </c>
      <c r="F43" s="48">
        <v>1749387779</v>
      </c>
      <c r="G43" s="24">
        <f t="shared" si="8"/>
        <v>0.9099</v>
      </c>
    </row>
    <row r="44" spans="1:9" ht="12.75">
      <c r="A44" s="33" t="s">
        <v>33</v>
      </c>
      <c r="B44" s="40">
        <f>SUM(B35:B43)</f>
        <v>1</v>
      </c>
      <c r="C44" s="53">
        <f>SUM(C35:C43)</f>
        <v>3231879749.08</v>
      </c>
      <c r="D44" s="59">
        <f>SUM(D35:D43)</f>
        <v>368263633.61</v>
      </c>
      <c r="E44" s="35">
        <f>ROUND(D44/C44,4)</f>
        <v>0.1139</v>
      </c>
      <c r="F44" s="59">
        <f>SUM(F35:F43)</f>
        <v>2863616115.47</v>
      </c>
      <c r="G44" s="35">
        <f>1-E44</f>
        <v>0.8861</v>
      </c>
      <c r="I44" s="14"/>
    </row>
    <row r="45" spans="1:7" ht="12.75">
      <c r="A45" s="20" t="s">
        <v>14</v>
      </c>
      <c r="B45" s="32">
        <f>+C45/C$54</f>
        <v>0.16599924697128277</v>
      </c>
      <c r="C45" s="42">
        <v>564516999</v>
      </c>
      <c r="D45" s="48">
        <v>25367223</v>
      </c>
      <c r="E45" s="24">
        <f aca="true" t="shared" si="10" ref="E45:E50">ROUND(D45/C45,4)</f>
        <v>0.0449</v>
      </c>
      <c r="F45" s="48">
        <v>539149779</v>
      </c>
      <c r="G45" s="24">
        <f aca="true" t="shared" si="11" ref="G45:G53">1-E45</f>
        <v>0.9551</v>
      </c>
    </row>
    <row r="46" spans="1:7" ht="12.75">
      <c r="A46" s="20" t="s">
        <v>15</v>
      </c>
      <c r="B46" s="32">
        <f aca="true" t="shared" si="12" ref="B46:B53">+C46/C$54</f>
        <v>0.004734272408129638</v>
      </c>
      <c r="C46" s="42">
        <v>16099936</v>
      </c>
      <c r="D46" s="48">
        <v>57114</v>
      </c>
      <c r="E46" s="24">
        <f t="shared" si="10"/>
        <v>0.0035</v>
      </c>
      <c r="F46" s="48">
        <v>16042821</v>
      </c>
      <c r="G46" s="24">
        <f t="shared" si="11"/>
        <v>0.9965</v>
      </c>
    </row>
    <row r="47" spans="1:7" ht="12.75">
      <c r="A47" s="20" t="s">
        <v>16</v>
      </c>
      <c r="B47" s="32">
        <f t="shared" si="12"/>
        <v>0.1011737078378432</v>
      </c>
      <c r="C47" s="42">
        <v>344063476</v>
      </c>
      <c r="D47" s="48">
        <v>95938915</v>
      </c>
      <c r="E47" s="24">
        <f t="shared" si="10"/>
        <v>0.2788</v>
      </c>
      <c r="F47" s="48">
        <v>248124561</v>
      </c>
      <c r="G47" s="24">
        <f t="shared" si="11"/>
        <v>0.7212000000000001</v>
      </c>
    </row>
    <row r="48" spans="1:7" ht="12.75">
      <c r="A48" s="20" t="s">
        <v>17</v>
      </c>
      <c r="B48" s="32">
        <f t="shared" si="12"/>
        <v>0.012652109542536202</v>
      </c>
      <c r="C48" s="42">
        <v>43026285</v>
      </c>
      <c r="D48" s="48">
        <v>5953970</v>
      </c>
      <c r="E48" s="24">
        <f t="shared" si="10"/>
        <v>0.1384</v>
      </c>
      <c r="F48" s="48">
        <v>37072315</v>
      </c>
      <c r="G48" s="24">
        <f t="shared" si="11"/>
        <v>0.8616</v>
      </c>
    </row>
    <row r="49" spans="1:7" ht="12.75">
      <c r="A49" s="20" t="s">
        <v>18</v>
      </c>
      <c r="B49" s="32">
        <f t="shared" si="12"/>
        <v>0.019298064635860784</v>
      </c>
      <c r="C49" s="42">
        <v>65627319</v>
      </c>
      <c r="D49" s="48">
        <v>1114201</v>
      </c>
      <c r="E49" s="24">
        <f t="shared" si="10"/>
        <v>0.017</v>
      </c>
      <c r="F49" s="48">
        <v>64513118</v>
      </c>
      <c r="G49" s="24">
        <f t="shared" si="11"/>
        <v>0.983</v>
      </c>
    </row>
    <row r="50" spans="1:7" ht="12.75">
      <c r="A50" s="20" t="s">
        <v>19</v>
      </c>
      <c r="B50" s="32">
        <f t="shared" si="12"/>
        <v>0.0426049121288495</v>
      </c>
      <c r="C50" s="42">
        <v>144887387</v>
      </c>
      <c r="D50" s="48">
        <v>73012142</v>
      </c>
      <c r="E50" s="24">
        <f t="shared" si="10"/>
        <v>0.5039</v>
      </c>
      <c r="F50" s="48">
        <v>71875246</v>
      </c>
      <c r="G50" s="24">
        <f t="shared" si="11"/>
        <v>0.4961</v>
      </c>
    </row>
    <row r="51" spans="1:7" ht="12.75">
      <c r="A51" s="20" t="s">
        <v>20</v>
      </c>
      <c r="B51" s="32">
        <f t="shared" si="12"/>
        <v>0.008209352145944237</v>
      </c>
      <c r="C51" s="42">
        <v>27917710</v>
      </c>
      <c r="D51" s="48">
        <v>272677</v>
      </c>
      <c r="E51" s="24">
        <f>ROUND(D51/C51,4)</f>
        <v>0.0098</v>
      </c>
      <c r="F51" s="48">
        <v>27645032</v>
      </c>
      <c r="G51" s="24">
        <f t="shared" si="11"/>
        <v>0.9902</v>
      </c>
    </row>
    <row r="52" spans="1:7" ht="12.75">
      <c r="A52" s="20" t="s">
        <v>21</v>
      </c>
      <c r="B52" s="32">
        <f t="shared" si="12"/>
        <v>0.04989248718677312</v>
      </c>
      <c r="C52" s="42">
        <v>169670391</v>
      </c>
      <c r="D52" s="48">
        <v>91152</v>
      </c>
      <c r="E52" s="24">
        <f>ROUND(D52/C52,4)</f>
        <v>0.0005</v>
      </c>
      <c r="F52" s="48">
        <v>169579238</v>
      </c>
      <c r="G52" s="24">
        <f t="shared" si="11"/>
        <v>0.9995</v>
      </c>
    </row>
    <row r="53" spans="1:7" ht="12.75">
      <c r="A53" s="20" t="s">
        <v>22</v>
      </c>
      <c r="B53" s="32">
        <f t="shared" si="12"/>
        <v>0.5954358471427805</v>
      </c>
      <c r="C53" s="42">
        <f>1846769945+178140792</f>
        <v>2024910737</v>
      </c>
      <c r="D53" s="48">
        <v>178140792</v>
      </c>
      <c r="E53" s="24">
        <f>ROUND(D53/C53,4)</f>
        <v>0.088</v>
      </c>
      <c r="F53" s="48">
        <v>1846769945</v>
      </c>
      <c r="G53" s="24">
        <f t="shared" si="11"/>
        <v>0.912</v>
      </c>
    </row>
    <row r="54" spans="1:9" ht="12.75">
      <c r="A54" s="33" t="s">
        <v>35</v>
      </c>
      <c r="B54" s="40">
        <f>SUM(B45:B53)</f>
        <v>1</v>
      </c>
      <c r="C54" s="54">
        <f>SUM(C45:C53)</f>
        <v>3400720240</v>
      </c>
      <c r="D54" s="61">
        <f>SUM(D45:D53)</f>
        <v>379948186</v>
      </c>
      <c r="E54" s="35">
        <f>ROUND(D54/C54,4)</f>
        <v>0.1117</v>
      </c>
      <c r="F54" s="61">
        <f>SUM(F45:F53)</f>
        <v>3020772055</v>
      </c>
      <c r="G54" s="35">
        <f>1-E54</f>
        <v>0.8883</v>
      </c>
      <c r="I54" s="14"/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2013 Annual Report &amp;RTable 5, Page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2014-02-14T19:44:19Z</cp:lastPrinted>
  <dcterms:created xsi:type="dcterms:W3CDTF">1999-10-28T20:45:41Z</dcterms:created>
  <dcterms:modified xsi:type="dcterms:W3CDTF">2014-02-14T20:19:36Z</dcterms:modified>
  <cp:category/>
  <cp:version/>
  <cp:contentType/>
  <cp:contentStatus/>
</cp:coreProperties>
</file>